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25410" windowHeight="10575"/>
  </bookViews>
  <sheets>
    <sheet name="Sheet 1" sheetId="1" r:id="rId1"/>
    <sheet name="Chk" sheetId="3" r:id="rId2"/>
  </sheets>
  <calcPr calcId="162913"/>
</workbook>
</file>

<file path=xl/calcChain.xml><?xml version="1.0" encoding="utf-8"?>
<calcChain xmlns="http://schemas.openxmlformats.org/spreadsheetml/2006/main">
  <c r="I24" i="1" l="1"/>
  <c r="E26" i="1"/>
  <c r="I40" i="1"/>
  <c r="H40" i="1"/>
  <c r="I38" i="1"/>
  <c r="H38" i="1"/>
  <c r="I34" i="1"/>
  <c r="H34" i="1"/>
  <c r="I32" i="1"/>
  <c r="H32" i="1"/>
  <c r="C38" i="1"/>
  <c r="B38" i="1"/>
  <c r="C37" i="1"/>
  <c r="B37" i="1"/>
  <c r="C32" i="1"/>
  <c r="B32" i="1"/>
  <c r="H24" i="1" l="1"/>
  <c r="J22" i="1" l="1"/>
  <c r="D26" i="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<sst xmlns="http://schemas.openxmlformats.org/spreadsheetml/2006/main" count="135" uniqueCount="99">
  <si>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</si>
  <si>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</si>
  <si>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</si>
  <si>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</si>
  <si>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</si>
  <si>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</si>
  <si>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</si>
  <si>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</si>
  <si>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</si>
  <si>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</si>
  <si>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</si>
  <si>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</si>
  <si>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</si>
  <si>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</si>
  <si>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</si>
  <si>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</si>
  <si>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</si>
  <si>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</si>
  <si>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</si>
  <si>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</si>
  <si>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</si>
  <si>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</si>
  <si>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</si>
  <si>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</si>
  <si>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</si>
  <si>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</si>
  <si>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</si>
  <si>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</si>
  <si>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</si>
  <si>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</si>
  <si>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</si>
  <si>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</si>
  <si>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</si>
  <si>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</si>
  <si>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</si>
  <si>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</si>
  <si>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</si>
  <si>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</si>
  <si>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</si>
  <si>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</si>
  <si>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</si>
  <si>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</si>
  <si>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</si>
  <si>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</si>
  <si>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</si>
  <si>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</si>
  <si>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</si>
  <si>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</si>
  <si>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</si>
  <si>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</si>
  <si>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</si>
  <si>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</si>
  <si>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</si>
  <si>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</si>
  <si>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</si>
  <si>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</si>
  <si>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</si>
  <si>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</si>
  <si>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</si>
  <si>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</si>
  <si>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</si>
  <si>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</si>
  <si>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</si>
  <si>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</si>
  <si>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</si>
  <si>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</si>
  <si>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</si>
  <si>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</si>
  <si>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</si>
  <si>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</si>
  <si>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</si>
  <si>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</si>
  <si>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</si>
  <si>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t>IN Total#</t>
  </si>
  <si>
    <t>*** Registration at IU Ft. Wayne began after the Spring 2018 smester for Fall 2018. Numbers will not be comparable June. Includes hours in Purdue courses</t>
  </si>
  <si>
    <t>+38 ug; +1 grad/prof</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</si>
  <si>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</si>
  <si>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</si>
  <si>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6/3/2019</t>
  </si>
  <si>
    <t>5/28/2018</t>
  </si>
  <si>
    <t>Office of Institutional Research and Decision Support 6/3/2019</t>
  </si>
  <si>
    <t>+11 ug; -1 grad/prof</t>
  </si>
  <si>
    <t>-56 ug; +16 grad; -13 non-degree</t>
  </si>
  <si>
    <t>-125 ug; +5 grad</t>
  </si>
  <si>
    <t>-79 ug; -82 grad</t>
  </si>
  <si>
    <t>+3 ug; -8 grad; -1 non-degree</t>
  </si>
  <si>
    <t>-8 ug; +6 grad; -1 non-degree</t>
  </si>
  <si>
    <t>-35 ug; -177 grad; -2 non-degree</t>
  </si>
  <si>
    <t>-16 grad/prof</t>
  </si>
  <si>
    <t>-89 ug; -13 grad</t>
  </si>
  <si>
    <t>-8 ug; +3 grad/prof</t>
  </si>
  <si>
    <t>+4 ug; +20 grad/prof; -2 non-degree</t>
  </si>
  <si>
    <t>+1 ug; -3 grad</t>
  </si>
  <si>
    <t>-8 ug; -3 grad</t>
  </si>
  <si>
    <t>+27 ug; +13 grad; -1 non-degree</t>
  </si>
  <si>
    <t>+18 ug; +28 grad</t>
  </si>
  <si>
    <t>+1 non-degree</t>
  </si>
  <si>
    <t>-19 non-degree</t>
  </si>
  <si>
    <t>-96 ug; +9 hs; +34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</si>
</sst>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8">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30" fillId="3" borderId="9" xfId="0" applyNumberFormat="1" applyFont="1" applyFill="1" applyBorder="1" applyAlignment="1">
      <alignment horizontal="center" vertic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2" xfId="0" applyNumberFormat="1" applyFont="1" applyFill="1" applyBorder="1"/>
    <xf numFmtId="166" fontId="28"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8" fillId="0" borderId="9" xfId="0" applyNumberFormat="1" applyFont="1" applyBorder="1" applyAlignment="1">
      <alignment horizontal="center" vertical="center" wrapText="1" readingOrder="1"/>
    </xf>
    <xf numFmtId="3" fontId="29" fillId="2" borderId="3" xfId="0" applyNumberFormat="1" applyFont="1" applyFill="1" applyBorder="1" applyAlignment="1">
      <alignment horizontal="center" wrapText="1"/>
    </xf>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3" fontId="30" fillId="5" borderId="28" xfId="0" applyNumberFormat="1" applyFont="1" applyFill="1" applyBorder="1" applyAlignment="1">
      <alignment horizontal="center" vertical="center" wrapText="1"/>
    </xf>
    <xf numFmtId="164" fontId="30" fillId="5" borderId="2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4" sqref="C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64" t="s">
        <v>32</v>
      </c>
      <c r="C1" s="165"/>
      <c r="D1" s="165"/>
      <c r="E1" s="6"/>
      <c r="F1" s="14"/>
      <c r="G1" s="169">
        <v>43619</v>
      </c>
      <c r="H1" s="170"/>
      <c r="I1" s="170"/>
      <c r="J1" s="170"/>
      <c r="K1" s="170"/>
      <c r="L1" s="170"/>
    </row>
    <row r="2" spans="1:12" s="3" customFormat="1" ht="16.5" customHeight="1" thickBot="1" x14ac:dyDescent="0.3">
      <c r="A2" s="166" t="s">
        <v>3</v>
      </c>
      <c r="B2" s="167"/>
      <c r="C2" s="167"/>
      <c r="D2" s="58"/>
      <c r="E2" s="58"/>
      <c r="F2" s="15"/>
      <c r="G2" s="168" t="s">
        <v>4</v>
      </c>
      <c r="H2" s="167"/>
      <c r="I2" s="167"/>
      <c r="J2" s="167"/>
      <c r="K2" s="68"/>
      <c r="L2" s="157"/>
    </row>
    <row r="3" spans="1:12" s="1" customFormat="1" ht="15.75" thickBot="1" x14ac:dyDescent="0.3">
      <c r="A3" s="52" t="s">
        <v>2</v>
      </c>
      <c r="B3" s="53" t="s">
        <v>79</v>
      </c>
      <c r="C3" s="53" t="s">
        <v>78</v>
      </c>
      <c r="D3" s="57" t="s">
        <v>0</v>
      </c>
      <c r="E3" s="55" t="s">
        <v>1</v>
      </c>
      <c r="F3" s="45"/>
      <c r="G3" s="52" t="s">
        <v>2</v>
      </c>
      <c r="H3" s="53" t="s">
        <v>79</v>
      </c>
      <c r="I3" s="53" t="s">
        <v>78</v>
      </c>
      <c r="J3" s="54" t="s">
        <v>0</v>
      </c>
      <c r="K3" s="55" t="s">
        <v>1</v>
      </c>
      <c r="L3" s="148" t="s">
        <v>36</v>
      </c>
    </row>
    <row r="4" spans="1:12" ht="15" x14ac:dyDescent="0.25">
      <c r="A4" s="56" t="s">
        <v>19</v>
      </c>
      <c r="B4" s="59">
        <v>181.5</v>
      </c>
      <c r="C4" s="59">
        <v>281</v>
      </c>
      <c r="D4" s="135">
        <f t="shared" ref="D4:D23" si="0">C4-B4</f>
        <v>99.5</v>
      </c>
      <c r="E4" s="136">
        <f t="shared" ref="E4:E21" si="1">D4/B4</f>
        <v>0.54820936639118456</v>
      </c>
      <c r="F4" s="21"/>
      <c r="G4" s="51" t="s">
        <v>19</v>
      </c>
      <c r="H4" s="50">
        <v>23</v>
      </c>
      <c r="I4" s="50">
        <v>33</v>
      </c>
      <c r="J4" s="141">
        <f>I4-H4</f>
        <v>10</v>
      </c>
      <c r="K4" s="142">
        <f>J4/H4</f>
        <v>0.43478260869565216</v>
      </c>
      <c r="L4" s="149" t="s">
        <v>81</v>
      </c>
    </row>
    <row r="5" spans="1:12" ht="15" x14ac:dyDescent="0.25">
      <c r="A5" s="22" t="s">
        <v>20</v>
      </c>
      <c r="B5" s="59">
        <v>6372</v>
      </c>
      <c r="C5" s="59">
        <v>5677</v>
      </c>
      <c r="D5" s="107">
        <f t="shared" si="0"/>
        <v>-695</v>
      </c>
      <c r="E5" s="72">
        <f t="shared" si="1"/>
        <v>-0.10907093534212178</v>
      </c>
      <c r="F5" s="21"/>
      <c r="G5" s="18" t="s">
        <v>20</v>
      </c>
      <c r="H5" s="50">
        <v>595</v>
      </c>
      <c r="I5" s="50">
        <v>542</v>
      </c>
      <c r="J5" s="118">
        <f t="shared" ref="J5:J27" si="2">I5-H5</f>
        <v>-53</v>
      </c>
      <c r="K5" s="119">
        <f t="shared" ref="K5:K27" si="3">J5/H5</f>
        <v>-8.9075630252100843E-2</v>
      </c>
      <c r="L5" s="149" t="s">
        <v>82</v>
      </c>
    </row>
    <row r="6" spans="1:12" ht="15" x14ac:dyDescent="0.25">
      <c r="A6" s="22" t="s">
        <v>24</v>
      </c>
      <c r="B6" s="59">
        <v>21601</v>
      </c>
      <c r="C6" s="59">
        <v>20441</v>
      </c>
      <c r="D6" s="107">
        <f t="shared" si="0"/>
        <v>-1160</v>
      </c>
      <c r="E6" s="72">
        <f t="shared" si="1"/>
        <v>-5.3701217536225178E-2</v>
      </c>
      <c r="F6" s="21"/>
      <c r="G6" s="18" t="s">
        <v>24</v>
      </c>
      <c r="H6" s="50">
        <v>2017</v>
      </c>
      <c r="I6" s="50">
        <v>1897</v>
      </c>
      <c r="J6" s="118">
        <f t="shared" si="2"/>
        <v>-120</v>
      </c>
      <c r="K6" s="119">
        <f t="shared" si="3"/>
        <v>-5.9494298463063956E-2</v>
      </c>
      <c r="L6" s="150" t="s">
        <v>83</v>
      </c>
    </row>
    <row r="7" spans="1:12" ht="15.75" customHeight="1" x14ac:dyDescent="0.25">
      <c r="A7" s="22" t="s">
        <v>48</v>
      </c>
      <c r="B7" s="59">
        <v>16163</v>
      </c>
      <c r="C7" s="59">
        <v>13350</v>
      </c>
      <c r="D7" s="107">
        <f t="shared" si="0"/>
        <v>-2813</v>
      </c>
      <c r="E7" s="72">
        <f t="shared" si="1"/>
        <v>-0.17403947287013549</v>
      </c>
      <c r="F7" s="21"/>
      <c r="G7" s="22" t="s">
        <v>48</v>
      </c>
      <c r="H7" s="50">
        <v>1114</v>
      </c>
      <c r="I7" s="50">
        <v>953</v>
      </c>
      <c r="J7" s="118">
        <f t="shared" si="2"/>
        <v>-161</v>
      </c>
      <c r="K7" s="119">
        <f t="shared" si="3"/>
        <v>-0.14452423698384201</v>
      </c>
      <c r="L7" s="150" t="s">
        <v>84</v>
      </c>
    </row>
    <row r="8" spans="1:12" ht="15" x14ac:dyDescent="0.25">
      <c r="A8" s="22" t="s">
        <v>35</v>
      </c>
      <c r="B8" s="59">
        <v>6238</v>
      </c>
      <c r="C8" s="59">
        <v>6017.5</v>
      </c>
      <c r="D8" s="107">
        <f t="shared" si="0"/>
        <v>-220.5</v>
      </c>
      <c r="E8" s="72">
        <f t="shared" si="1"/>
        <v>-3.5347867906380247E-2</v>
      </c>
      <c r="F8" s="21"/>
      <c r="G8" s="18" t="s">
        <v>35</v>
      </c>
      <c r="H8" s="50">
        <v>466</v>
      </c>
      <c r="I8" s="50">
        <v>460</v>
      </c>
      <c r="J8" s="118">
        <f t="shared" si="2"/>
        <v>-6</v>
      </c>
      <c r="K8" s="119">
        <f t="shared" si="3"/>
        <v>-1.2875536480686695E-2</v>
      </c>
      <c r="L8" s="150" t="s">
        <v>85</v>
      </c>
    </row>
    <row r="9" spans="1:12" ht="15" x14ac:dyDescent="0.25">
      <c r="A9" s="22" t="s">
        <v>46</v>
      </c>
      <c r="B9" s="59">
        <v>8511</v>
      </c>
      <c r="C9" s="59">
        <v>8443</v>
      </c>
      <c r="D9" s="107">
        <f t="shared" si="0"/>
        <v>-68</v>
      </c>
      <c r="E9" s="72">
        <f t="shared" si="1"/>
        <v>-7.9896604394313238E-3</v>
      </c>
      <c r="F9" s="21"/>
      <c r="G9" s="22" t="s">
        <v>46</v>
      </c>
      <c r="H9" s="50">
        <v>834</v>
      </c>
      <c r="I9" s="50">
        <v>831</v>
      </c>
      <c r="J9" s="118">
        <f t="shared" si="2"/>
        <v>-3</v>
      </c>
      <c r="K9" s="119">
        <f t="shared" si="3"/>
        <v>-3.5971223021582736E-3</v>
      </c>
      <c r="L9" s="150" t="s">
        <v>86</v>
      </c>
    </row>
    <row r="10" spans="1:12" ht="15" x14ac:dyDescent="0.25">
      <c r="A10" s="22" t="s">
        <v>69</v>
      </c>
      <c r="B10" s="59">
        <v>16360.5</v>
      </c>
      <c r="C10" s="59">
        <v>15049.5</v>
      </c>
      <c r="D10" s="126">
        <f t="shared" si="0"/>
        <v>-1311</v>
      </c>
      <c r="E10" s="127">
        <f t="shared" si="1"/>
        <v>-8.0132025304850099E-2</v>
      </c>
      <c r="F10" s="21"/>
      <c r="G10" s="18" t="s">
        <v>69</v>
      </c>
      <c r="H10" s="50">
        <v>1004</v>
      </c>
      <c r="I10" s="50">
        <v>790</v>
      </c>
      <c r="J10" s="118">
        <f t="shared" si="2"/>
        <v>-214</v>
      </c>
      <c r="K10" s="119">
        <f t="shared" si="3"/>
        <v>-0.21314741035856574</v>
      </c>
      <c r="L10" s="150" t="s">
        <v>87</v>
      </c>
    </row>
    <row r="11" spans="1:12" ht="14.25" customHeight="1" x14ac:dyDescent="0.25">
      <c r="A11" s="22" t="s">
        <v>33</v>
      </c>
      <c r="B11" s="59">
        <v>7284</v>
      </c>
      <c r="C11" s="59">
        <v>6986</v>
      </c>
      <c r="D11" s="107">
        <f t="shared" si="0"/>
        <v>-298</v>
      </c>
      <c r="E11" s="72">
        <f t="shared" si="1"/>
        <v>-4.0911587040087863E-2</v>
      </c>
      <c r="F11" s="21"/>
      <c r="G11" s="18" t="s">
        <v>33</v>
      </c>
      <c r="H11" s="50">
        <v>567</v>
      </c>
      <c r="I11" s="50">
        <v>551</v>
      </c>
      <c r="J11" s="118">
        <f t="shared" si="2"/>
        <v>-16</v>
      </c>
      <c r="K11" s="119">
        <f t="shared" si="3"/>
        <v>-2.821869488536155E-2</v>
      </c>
      <c r="L11" s="150" t="s">
        <v>88</v>
      </c>
    </row>
    <row r="12" spans="1:12" ht="15" x14ac:dyDescent="0.25">
      <c r="A12" s="22" t="s">
        <v>47</v>
      </c>
      <c r="B12" s="59">
        <v>27080</v>
      </c>
      <c r="C12" s="59">
        <v>25964</v>
      </c>
      <c r="D12" s="107">
        <f t="shared" si="0"/>
        <v>-1116</v>
      </c>
      <c r="E12" s="72">
        <f t="shared" si="1"/>
        <v>-4.121122599704579E-2</v>
      </c>
      <c r="F12" s="21"/>
      <c r="G12" s="18" t="s">
        <v>47</v>
      </c>
      <c r="H12" s="50">
        <v>1213</v>
      </c>
      <c r="I12" s="50">
        <v>1111</v>
      </c>
      <c r="J12" s="118">
        <f t="shared" si="2"/>
        <v>-102</v>
      </c>
      <c r="K12" s="119">
        <f t="shared" si="3"/>
        <v>-8.4089035449299257E-2</v>
      </c>
      <c r="L12" s="150" t="s">
        <v>89</v>
      </c>
    </row>
    <row r="13" spans="1:12" ht="15" customHeight="1" x14ac:dyDescent="0.25">
      <c r="A13" s="22" t="s">
        <v>38</v>
      </c>
      <c r="B13" s="59">
        <v>2420</v>
      </c>
      <c r="C13" s="59">
        <v>2095</v>
      </c>
      <c r="D13" s="107">
        <f t="shared" si="0"/>
        <v>-325</v>
      </c>
      <c r="E13" s="72">
        <f t="shared" si="1"/>
        <v>-0.13429752066115702</v>
      </c>
      <c r="F13" s="21"/>
      <c r="G13" s="18" t="s">
        <v>38</v>
      </c>
      <c r="H13" s="50">
        <v>151</v>
      </c>
      <c r="I13" s="50">
        <v>146</v>
      </c>
      <c r="J13" s="118">
        <f t="shared" si="2"/>
        <v>-5</v>
      </c>
      <c r="K13" s="119">
        <f t="shared" si="3"/>
        <v>-3.3112582781456956E-2</v>
      </c>
      <c r="L13" s="151" t="s">
        <v>90</v>
      </c>
    </row>
    <row r="14" spans="1:12" ht="14.25" customHeight="1" x14ac:dyDescent="0.25">
      <c r="A14" s="22" t="s">
        <v>21</v>
      </c>
      <c r="B14" s="59">
        <v>8205</v>
      </c>
      <c r="C14" s="59">
        <v>8579</v>
      </c>
      <c r="D14" s="69">
        <f t="shared" si="0"/>
        <v>374</v>
      </c>
      <c r="E14" s="70">
        <f t="shared" si="1"/>
        <v>4.5581962218159661E-2</v>
      </c>
      <c r="F14" s="21"/>
      <c r="G14" s="18" t="s">
        <v>21</v>
      </c>
      <c r="H14" s="50">
        <v>772</v>
      </c>
      <c r="I14" s="50">
        <v>794</v>
      </c>
      <c r="J14" s="131">
        <f t="shared" si="2"/>
        <v>22</v>
      </c>
      <c r="K14" s="132">
        <f t="shared" si="3"/>
        <v>2.8497409326424871E-2</v>
      </c>
      <c r="L14" s="151" t="s">
        <v>91</v>
      </c>
    </row>
    <row r="15" spans="1:12" ht="15" x14ac:dyDescent="0.25">
      <c r="A15" s="22" t="s">
        <v>40</v>
      </c>
      <c r="B15" s="59">
        <v>758</v>
      </c>
      <c r="C15" s="59">
        <v>800</v>
      </c>
      <c r="D15" s="69">
        <f t="shared" si="0"/>
        <v>42</v>
      </c>
      <c r="E15" s="70">
        <f t="shared" si="1"/>
        <v>5.5408970976253295E-2</v>
      </c>
      <c r="F15" s="21"/>
      <c r="G15" s="22" t="s">
        <v>40</v>
      </c>
      <c r="H15" s="50">
        <v>132</v>
      </c>
      <c r="I15" s="50">
        <v>130</v>
      </c>
      <c r="J15" s="118">
        <f t="shared" si="2"/>
        <v>-2</v>
      </c>
      <c r="K15" s="119">
        <f t="shared" si="3"/>
        <v>-1.5151515151515152E-2</v>
      </c>
      <c r="L15" s="150" t="s">
        <v>92</v>
      </c>
    </row>
    <row r="16" spans="1:12" ht="15" customHeight="1" x14ac:dyDescent="0.25">
      <c r="A16" s="22" t="s">
        <v>72</v>
      </c>
      <c r="B16" s="59">
        <v>6517</v>
      </c>
      <c r="C16" s="59">
        <v>5831</v>
      </c>
      <c r="D16" s="107">
        <f t="shared" si="0"/>
        <v>-686</v>
      </c>
      <c r="E16" s="72">
        <f t="shared" si="1"/>
        <v>-0.10526315789473684</v>
      </c>
      <c r="F16" s="21"/>
      <c r="G16" s="18" t="s">
        <v>71</v>
      </c>
      <c r="H16" s="50">
        <v>600</v>
      </c>
      <c r="I16" s="50">
        <v>589</v>
      </c>
      <c r="J16" s="118">
        <f t="shared" si="2"/>
        <v>-11</v>
      </c>
      <c r="K16" s="119">
        <f t="shared" si="3"/>
        <v>-1.8333333333333333E-2</v>
      </c>
      <c r="L16" s="150" t="s">
        <v>93</v>
      </c>
    </row>
    <row r="17" spans="1:12" ht="15" x14ac:dyDescent="0.25">
      <c r="A17" s="18" t="s">
        <v>37</v>
      </c>
      <c r="B17" s="59">
        <v>4762</v>
      </c>
      <c r="C17" s="59">
        <v>5596</v>
      </c>
      <c r="D17" s="69">
        <f t="shared" si="0"/>
        <v>834</v>
      </c>
      <c r="E17" s="70">
        <f t="shared" si="1"/>
        <v>0.17513649727005459</v>
      </c>
      <c r="F17" s="21"/>
      <c r="G17" s="18" t="s">
        <v>37</v>
      </c>
      <c r="H17" s="50">
        <v>325</v>
      </c>
      <c r="I17" s="50">
        <v>375</v>
      </c>
      <c r="J17" s="131">
        <f t="shared" si="2"/>
        <v>50</v>
      </c>
      <c r="K17" s="132">
        <f t="shared" si="3"/>
        <v>0.15384615384615385</v>
      </c>
      <c r="L17" s="150" t="s">
        <v>75</v>
      </c>
    </row>
    <row r="18" spans="1:12" ht="15" x14ac:dyDescent="0.25">
      <c r="A18" s="22" t="s">
        <v>22</v>
      </c>
      <c r="B18" s="59">
        <v>40291</v>
      </c>
      <c r="C18" s="59">
        <v>39891</v>
      </c>
      <c r="D18" s="107">
        <f t="shared" si="0"/>
        <v>-400</v>
      </c>
      <c r="E18" s="72">
        <f t="shared" si="1"/>
        <v>-9.9277754337196884E-3</v>
      </c>
      <c r="F18" s="21"/>
      <c r="G18" s="18" t="s">
        <v>22</v>
      </c>
      <c r="H18" s="50">
        <v>1767</v>
      </c>
      <c r="I18" s="50">
        <v>1806</v>
      </c>
      <c r="J18" s="131">
        <f t="shared" si="2"/>
        <v>39</v>
      </c>
      <c r="K18" s="132">
        <f t="shared" si="3"/>
        <v>2.2071307300509338E-2</v>
      </c>
      <c r="L18" s="150" t="s">
        <v>94</v>
      </c>
    </row>
    <row r="19" spans="1:12" ht="15.75" customHeight="1" x14ac:dyDescent="0.25">
      <c r="A19" s="22" t="s">
        <v>41</v>
      </c>
      <c r="B19" s="59">
        <v>5768</v>
      </c>
      <c r="C19" s="59">
        <v>6084</v>
      </c>
      <c r="D19" s="69">
        <f t="shared" si="0"/>
        <v>316</v>
      </c>
      <c r="E19" s="70">
        <f t="shared" si="1"/>
        <v>5.4785020804438284E-2</v>
      </c>
      <c r="F19" s="21"/>
      <c r="G19" s="18" t="s">
        <v>41</v>
      </c>
      <c r="H19" s="50">
        <v>517</v>
      </c>
      <c r="I19" s="50">
        <v>563</v>
      </c>
      <c r="J19" s="131">
        <f t="shared" si="2"/>
        <v>46</v>
      </c>
      <c r="K19" s="132">
        <f t="shared" si="3"/>
        <v>8.8974854932301742E-2</v>
      </c>
      <c r="L19" s="150" t="s">
        <v>95</v>
      </c>
    </row>
    <row r="20" spans="1:12" ht="15" x14ac:dyDescent="0.25">
      <c r="A20" s="22" t="s">
        <v>43</v>
      </c>
      <c r="B20" s="59">
        <v>0</v>
      </c>
      <c r="C20" s="59">
        <v>18</v>
      </c>
      <c r="D20" s="69">
        <f t="shared" si="0"/>
        <v>18</v>
      </c>
      <c r="E20" s="70" t="s">
        <v>45</v>
      </c>
      <c r="F20" s="21"/>
      <c r="G20" s="18" t="s">
        <v>65</v>
      </c>
      <c r="H20" s="50">
        <v>58</v>
      </c>
      <c r="I20" s="50">
        <v>39</v>
      </c>
      <c r="J20" s="118">
        <f t="shared" si="2"/>
        <v>-19</v>
      </c>
      <c r="K20" s="119">
        <f t="shared" si="3"/>
        <v>-0.32758620689655171</v>
      </c>
      <c r="L20" s="150" t="s">
        <v>97</v>
      </c>
    </row>
    <row r="21" spans="1:12" ht="15" customHeight="1" x14ac:dyDescent="0.25">
      <c r="A21" s="22" t="s">
        <v>6</v>
      </c>
      <c r="B21" s="59">
        <v>12</v>
      </c>
      <c r="C21" s="59">
        <v>25</v>
      </c>
      <c r="D21" s="69">
        <f>C21-B21</f>
        <v>13</v>
      </c>
      <c r="E21" s="70">
        <f t="shared" si="1"/>
        <v>1.0833333333333333</v>
      </c>
      <c r="F21" s="21"/>
      <c r="G21" s="18" t="s">
        <v>23</v>
      </c>
      <c r="H21" s="50">
        <v>2514</v>
      </c>
      <c r="I21" s="50">
        <v>2461</v>
      </c>
      <c r="J21" s="126">
        <f t="shared" si="2"/>
        <v>-53</v>
      </c>
      <c r="K21" s="127">
        <f t="shared" si="3"/>
        <v>-2.1081941129673827E-2</v>
      </c>
      <c r="L21" s="152" t="s">
        <v>98</v>
      </c>
    </row>
    <row r="22" spans="1:12" ht="15" customHeight="1" x14ac:dyDescent="0.25">
      <c r="A22" s="34" t="s">
        <v>23</v>
      </c>
      <c r="B22" s="59">
        <v>294</v>
      </c>
      <c r="C22" s="59">
        <v>256</v>
      </c>
      <c r="D22" s="107">
        <f>C22-B22</f>
        <v>-38</v>
      </c>
      <c r="E22" s="72">
        <f t="shared" ref="E22" si="4">D22/B22</f>
        <v>-0.12925170068027211</v>
      </c>
      <c r="F22" s="96"/>
      <c r="G22" s="133" t="s">
        <v>66</v>
      </c>
      <c r="H22" s="50">
        <v>4</v>
      </c>
      <c r="I22" s="50">
        <v>5</v>
      </c>
      <c r="J22" s="131">
        <f t="shared" ref="J22" si="5">I22-H22</f>
        <v>1</v>
      </c>
      <c r="K22" s="132" t="s">
        <v>45</v>
      </c>
      <c r="L22" s="152" t="s">
        <v>96</v>
      </c>
    </row>
    <row r="23" spans="1:12" ht="15" customHeight="1" x14ac:dyDescent="0.25">
      <c r="A23" s="34" t="s">
        <v>62</v>
      </c>
      <c r="B23" s="103">
        <v>83</v>
      </c>
      <c r="C23" s="104">
        <v>290</v>
      </c>
      <c r="D23" s="69">
        <f t="shared" si="0"/>
        <v>207</v>
      </c>
      <c r="E23" s="70">
        <f>D23/B23</f>
        <v>2.4939759036144578</v>
      </c>
      <c r="F23" s="96"/>
      <c r="G23" s="134"/>
      <c r="H23" s="50"/>
      <c r="I23" s="50"/>
      <c r="J23" s="118"/>
      <c r="K23" s="119"/>
      <c r="L23" s="153"/>
    </row>
    <row r="24" spans="1:12" ht="14.25" customHeight="1" x14ac:dyDescent="0.25">
      <c r="A24" s="35" t="s">
        <v>31</v>
      </c>
      <c r="B24" s="60">
        <f>SUM(B4:B23)</f>
        <v>178901</v>
      </c>
      <c r="C24" s="60">
        <f>SUM(C4:C23)</f>
        <v>171674</v>
      </c>
      <c r="D24" s="130">
        <f>C24-B24</f>
        <v>-7227</v>
      </c>
      <c r="E24" s="121">
        <f>D24/B24</f>
        <v>-4.0396643953918648E-2</v>
      </c>
      <c r="F24" s="106"/>
      <c r="G24" s="105" t="s">
        <v>73</v>
      </c>
      <c r="H24" s="49">
        <f>SUM(H4:H22)</f>
        <v>14673</v>
      </c>
      <c r="I24" s="49">
        <f>SUM(I4:I22)-1</f>
        <v>14075</v>
      </c>
      <c r="J24" s="128">
        <f>I24-H24</f>
        <v>-598</v>
      </c>
      <c r="K24" s="129">
        <f>J24/H24</f>
        <v>-4.075512846725278E-2</v>
      </c>
      <c r="L24" s="154"/>
    </row>
    <row r="25" spans="1:12" ht="14.25" customHeight="1" x14ac:dyDescent="0.25">
      <c r="A25" s="32" t="s">
        <v>14</v>
      </c>
      <c r="B25" s="101">
        <v>8215</v>
      </c>
      <c r="C25" s="102">
        <v>9290</v>
      </c>
      <c r="D25" s="112">
        <f t="shared" ref="D25" si="6">C25-B25</f>
        <v>1075</v>
      </c>
      <c r="E25" s="137">
        <f t="shared" ref="E25:E26" si="7">D25/B25</f>
        <v>0.13085818624467438</v>
      </c>
      <c r="F25" s="23"/>
      <c r="G25" s="32" t="s">
        <v>14</v>
      </c>
      <c r="H25" s="62">
        <v>686</v>
      </c>
      <c r="I25" s="62">
        <v>742</v>
      </c>
      <c r="J25" s="111">
        <f>I25-H25</f>
        <v>56</v>
      </c>
      <c r="K25" s="140">
        <f>J25/H25</f>
        <v>8.1632653061224483E-2</v>
      </c>
      <c r="L25" s="180" t="s">
        <v>68</v>
      </c>
    </row>
    <row r="26" spans="1:12" ht="15" customHeight="1" x14ac:dyDescent="0.25">
      <c r="A26" s="97" t="s">
        <v>70</v>
      </c>
      <c r="B26" s="44">
        <v>14</v>
      </c>
      <c r="C26" s="44">
        <v>4824</v>
      </c>
      <c r="D26" s="112">
        <f>C26-B26</f>
        <v>4810</v>
      </c>
      <c r="E26" s="137">
        <f t="shared" si="7"/>
        <v>343.57142857142856</v>
      </c>
      <c r="F26" s="96"/>
      <c r="G26" s="97" t="s">
        <v>70</v>
      </c>
      <c r="H26" s="109">
        <v>2</v>
      </c>
      <c r="I26" s="110">
        <v>397</v>
      </c>
      <c r="J26" s="111">
        <f>I26-H26</f>
        <v>395</v>
      </c>
      <c r="K26" s="143" t="s">
        <v>45</v>
      </c>
      <c r="L26" s="181"/>
    </row>
    <row r="27" spans="1:12" ht="18" customHeight="1" thickBot="1" x14ac:dyDescent="0.3">
      <c r="A27" s="92" t="s">
        <v>44</v>
      </c>
      <c r="B27" s="93">
        <f>SUM(B24:B26)</f>
        <v>187130</v>
      </c>
      <c r="C27" s="93">
        <f>SUM(C24:C26)</f>
        <v>185788</v>
      </c>
      <c r="D27" s="206">
        <f t="shared" ref="D27" si="8">C27-B27</f>
        <v>-1342</v>
      </c>
      <c r="E27" s="207">
        <f t="shared" ref="E27" si="9">D27/B27</f>
        <v>-7.1714850638593492E-3</v>
      </c>
      <c r="F27" s="24"/>
      <c r="G27" s="33" t="s">
        <v>44</v>
      </c>
      <c r="H27" s="61">
        <f>SUM(H24:H26)</f>
        <v>15361</v>
      </c>
      <c r="I27" s="61">
        <f>SUM(I24:I26)</f>
        <v>15214</v>
      </c>
      <c r="J27" s="162">
        <f t="shared" si="2"/>
        <v>-147</v>
      </c>
      <c r="K27" s="163">
        <f t="shared" si="3"/>
        <v>-9.5696894733415788E-3</v>
      </c>
      <c r="L27" s="181"/>
    </row>
    <row r="28" spans="1:12" ht="14.25" customHeight="1" thickTop="1" x14ac:dyDescent="0.2">
      <c r="A28" s="177" t="s">
        <v>9</v>
      </c>
      <c r="B28" s="177"/>
      <c r="C28" s="177"/>
      <c r="D28" s="177"/>
      <c r="E28" s="177"/>
      <c r="F28" s="25"/>
      <c r="G28" s="171"/>
      <c r="H28" s="172"/>
      <c r="I28" s="172"/>
      <c r="J28" s="172"/>
      <c r="K28" s="172"/>
      <c r="L28" s="181"/>
    </row>
    <row r="29" spans="1:12" s="13" customFormat="1" ht="13.5" customHeight="1" x14ac:dyDescent="0.2">
      <c r="A29" s="178"/>
      <c r="B29" s="178"/>
      <c r="C29" s="178"/>
      <c r="D29" s="178"/>
      <c r="E29" s="178"/>
      <c r="F29" s="17"/>
      <c r="G29" s="173"/>
      <c r="H29" s="174"/>
      <c r="I29" s="174"/>
      <c r="J29" s="174"/>
      <c r="K29" s="174"/>
      <c r="L29" s="181"/>
    </row>
    <row r="30" spans="1:12" ht="10.5" customHeight="1" thickBot="1" x14ac:dyDescent="0.25">
      <c r="A30" s="179"/>
      <c r="B30" s="179"/>
      <c r="C30" s="179"/>
      <c r="D30" s="179"/>
      <c r="E30" s="179"/>
      <c r="F30" s="17"/>
      <c r="G30" s="175"/>
      <c r="H30" s="176"/>
      <c r="I30" s="176"/>
      <c r="J30" s="176"/>
      <c r="K30" s="176"/>
      <c r="L30" s="182"/>
    </row>
    <row r="31" spans="1:12" s="13" customFormat="1" ht="13.5" customHeight="1" thickBot="1" x14ac:dyDescent="0.25">
      <c r="A31" s="74" t="s">
        <v>61</v>
      </c>
      <c r="B31" s="19">
        <v>2018</v>
      </c>
      <c r="C31" s="19">
        <v>2019</v>
      </c>
      <c r="D31" s="90" t="s">
        <v>0</v>
      </c>
      <c r="E31" s="91" t="s">
        <v>1</v>
      </c>
      <c r="F31" s="25"/>
      <c r="G31" s="64" t="s">
        <v>59</v>
      </c>
      <c r="H31" s="19">
        <v>2018</v>
      </c>
      <c r="I31" s="19">
        <v>2019</v>
      </c>
      <c r="J31" s="19" t="s">
        <v>0</v>
      </c>
      <c r="K31" s="20" t="s">
        <v>1</v>
      </c>
      <c r="L31" s="155"/>
    </row>
    <row r="32" spans="1:12" ht="17.25" customHeight="1" x14ac:dyDescent="0.25">
      <c r="A32" s="77" t="s">
        <v>26</v>
      </c>
      <c r="B32" s="89">
        <f>688+61</f>
        <v>749</v>
      </c>
      <c r="C32" s="63">
        <f>665+105</f>
        <v>770</v>
      </c>
      <c r="D32" s="147">
        <f>C32-B32</f>
        <v>21</v>
      </c>
      <c r="E32" s="160">
        <f>D32/B32</f>
        <v>2.8037383177570093E-2</v>
      </c>
      <c r="F32" s="26"/>
      <c r="G32" s="46" t="s">
        <v>7</v>
      </c>
      <c r="H32" s="79">
        <f>579+2522+2925+4630+58+34+168</f>
        <v>10916</v>
      </c>
      <c r="I32" s="79">
        <f>563+2373+2829+4392+100+43+196</f>
        <v>10496</v>
      </c>
      <c r="J32" s="107">
        <f>I32-H32</f>
        <v>-420</v>
      </c>
      <c r="K32" s="71">
        <f>J32/H32</f>
        <v>-3.8475632099670212E-2</v>
      </c>
      <c r="L32" s="194" t="s">
        <v>49</v>
      </c>
    </row>
    <row r="33" spans="1:12" s="3" customFormat="1" ht="16.5" customHeight="1" x14ac:dyDescent="0.25">
      <c r="A33" s="78" t="s">
        <v>5</v>
      </c>
      <c r="B33" s="89">
        <v>2738</v>
      </c>
      <c r="C33" s="63">
        <v>2603</v>
      </c>
      <c r="D33" s="73">
        <f t="shared" ref="D33:D35" si="10">C33-B33</f>
        <v>-135</v>
      </c>
      <c r="E33" s="108">
        <f t="shared" ref="E33:E35" si="11">D33/B33</f>
        <v>-4.9306062819576335E-2</v>
      </c>
      <c r="F33" s="26"/>
      <c r="G33" s="22" t="s">
        <v>8</v>
      </c>
      <c r="H33" s="116">
        <v>142430</v>
      </c>
      <c r="I33" s="80">
        <v>136801</v>
      </c>
      <c r="J33" s="107">
        <f>I33-H33</f>
        <v>-5629</v>
      </c>
      <c r="K33" s="71">
        <f>J33/H33</f>
        <v>-3.9521168293196657E-2</v>
      </c>
      <c r="L33" s="195"/>
    </row>
    <row r="34" spans="1:12" ht="15" customHeight="1" x14ac:dyDescent="0.25">
      <c r="A34" s="78" t="s">
        <v>27</v>
      </c>
      <c r="B34" s="89">
        <v>3174</v>
      </c>
      <c r="C34" s="63">
        <v>3085</v>
      </c>
      <c r="D34" s="73">
        <f t="shared" si="10"/>
        <v>-89</v>
      </c>
      <c r="E34" s="108">
        <f t="shared" si="11"/>
        <v>-2.8040327662255827E-2</v>
      </c>
      <c r="F34" s="26"/>
      <c r="G34" s="47" t="s">
        <v>10</v>
      </c>
      <c r="H34" s="81">
        <f>H32+72+1481+549+73+82</f>
        <v>13173</v>
      </c>
      <c r="I34" s="81">
        <f>I32+68+1352+488+81+53</f>
        <v>12538</v>
      </c>
      <c r="J34" s="122">
        <f>I34-H34</f>
        <v>-635</v>
      </c>
      <c r="K34" s="123">
        <f>J34/H34</f>
        <v>-4.8204661049115617E-2</v>
      </c>
      <c r="L34" s="195"/>
    </row>
    <row r="35" spans="1:12" ht="15.75" customHeight="1" thickBot="1" x14ac:dyDescent="0.3">
      <c r="A35" s="78" t="s">
        <v>28</v>
      </c>
      <c r="B35" s="89">
        <v>4953</v>
      </c>
      <c r="C35" s="63">
        <v>4761</v>
      </c>
      <c r="D35" s="73">
        <f t="shared" si="10"/>
        <v>-192</v>
      </c>
      <c r="E35" s="108">
        <f t="shared" si="11"/>
        <v>-3.8764385221078133E-2</v>
      </c>
      <c r="F35" s="26"/>
      <c r="G35" s="48" t="s">
        <v>11</v>
      </c>
      <c r="H35" s="117">
        <v>162155</v>
      </c>
      <c r="I35" s="82">
        <v>154204</v>
      </c>
      <c r="J35" s="124">
        <f>I35-H35</f>
        <v>-7951</v>
      </c>
      <c r="K35" s="125">
        <f>J35/H35</f>
        <v>-4.9033332305510158E-2</v>
      </c>
      <c r="L35" s="196"/>
    </row>
    <row r="36" spans="1:12" ht="15.75" customHeight="1" thickBot="1" x14ac:dyDescent="0.3">
      <c r="A36" s="42" t="s">
        <v>34</v>
      </c>
      <c r="B36" s="49">
        <f>SUM(B32:B35)</f>
        <v>11614</v>
      </c>
      <c r="C36" s="49">
        <f>SUM(C32:C35)</f>
        <v>11219</v>
      </c>
      <c r="D36" s="120">
        <f t="shared" ref="D36:D38" si="12">C36-B36</f>
        <v>-395</v>
      </c>
      <c r="E36" s="121">
        <f t="shared" ref="E36:E38" si="13">D36/B36</f>
        <v>-3.4010676769416222E-2</v>
      </c>
      <c r="F36" s="26"/>
      <c r="G36" s="40"/>
      <c r="H36" s="83"/>
      <c r="I36" s="88"/>
      <c r="J36" s="95"/>
      <c r="K36" s="94"/>
      <c r="L36" s="199" t="s">
        <v>74</v>
      </c>
    </row>
    <row r="37" spans="1:12" ht="16.5" customHeight="1" thickBot="1" x14ac:dyDescent="0.3">
      <c r="A37" s="41" t="s">
        <v>30</v>
      </c>
      <c r="B37" s="50">
        <f>34+181</f>
        <v>215</v>
      </c>
      <c r="C37" s="50">
        <f>43+213</f>
        <v>256</v>
      </c>
      <c r="D37" s="147">
        <f t="shared" si="12"/>
        <v>41</v>
      </c>
      <c r="E37" s="70">
        <f t="shared" si="13"/>
        <v>0.19069767441860466</v>
      </c>
      <c r="F37" s="26"/>
      <c r="G37" s="65" t="s">
        <v>60</v>
      </c>
      <c r="H37" s="19">
        <v>2018</v>
      </c>
      <c r="I37" s="19">
        <v>2019</v>
      </c>
      <c r="J37" s="66" t="s">
        <v>0</v>
      </c>
      <c r="K37" s="67" t="s">
        <v>1</v>
      </c>
      <c r="L37" s="200"/>
    </row>
    <row r="38" spans="1:12" ht="15" customHeight="1" x14ac:dyDescent="0.25">
      <c r="A38" s="42" t="s">
        <v>6</v>
      </c>
      <c r="B38" s="49">
        <f>89+1870</f>
        <v>1959</v>
      </c>
      <c r="C38" s="49">
        <f>81+1706</f>
        <v>1787</v>
      </c>
      <c r="D38" s="120">
        <f t="shared" si="12"/>
        <v>-172</v>
      </c>
      <c r="E38" s="121">
        <f t="shared" si="13"/>
        <v>-8.7799897907095456E-2</v>
      </c>
      <c r="F38" s="26"/>
      <c r="G38" s="37" t="s">
        <v>7</v>
      </c>
      <c r="H38" s="84">
        <f>109+216+249+323+3+13</f>
        <v>913</v>
      </c>
      <c r="I38" s="84">
        <f>102+230+256+369+5+17</f>
        <v>979</v>
      </c>
      <c r="J38" s="75">
        <f>I38-H38</f>
        <v>66</v>
      </c>
      <c r="K38" s="76">
        <f>J38/H38</f>
        <v>7.2289156626506021E-2</v>
      </c>
      <c r="L38" s="201"/>
    </row>
    <row r="39" spans="1:12" ht="14.25" customHeight="1" x14ac:dyDescent="0.25">
      <c r="A39" s="159" t="s">
        <v>63</v>
      </c>
      <c r="B39" s="49">
        <v>652</v>
      </c>
      <c r="C39" s="49">
        <v>600</v>
      </c>
      <c r="D39" s="120">
        <f>C39-B39</f>
        <v>-52</v>
      </c>
      <c r="E39" s="121">
        <f>D39/B39</f>
        <v>-7.9754601226993863E-2</v>
      </c>
      <c r="F39" s="17"/>
      <c r="G39" s="18" t="s">
        <v>8</v>
      </c>
      <c r="H39" s="80">
        <v>11852</v>
      </c>
      <c r="I39" s="85">
        <v>12835</v>
      </c>
      <c r="J39" s="75">
        <f>I39-H39</f>
        <v>983</v>
      </c>
      <c r="K39" s="76">
        <f>J39/H39</f>
        <v>8.2939588255146815E-2</v>
      </c>
      <c r="L39" s="191" t="s">
        <v>76</v>
      </c>
    </row>
    <row r="40" spans="1:12" ht="16.5" customHeight="1" x14ac:dyDescent="0.25">
      <c r="A40" s="42" t="s">
        <v>64</v>
      </c>
      <c r="B40" s="114">
        <v>138</v>
      </c>
      <c r="C40" s="115">
        <v>154</v>
      </c>
      <c r="D40" s="99">
        <f>C40-B40</f>
        <v>16</v>
      </c>
      <c r="E40" s="100">
        <f>D40/B40</f>
        <v>0.11594202898550725</v>
      </c>
      <c r="F40" s="17"/>
      <c r="G40" s="38" t="s">
        <v>12</v>
      </c>
      <c r="H40" s="86">
        <f>H38+17+389+103+65+13</f>
        <v>1500</v>
      </c>
      <c r="I40" s="86">
        <f>I38+13+354+112+73+6</f>
        <v>1537</v>
      </c>
      <c r="J40" s="161">
        <f>I40-H40</f>
        <v>37</v>
      </c>
      <c r="K40" s="76">
        <f t="shared" ref="K40:K41" si="14">J40/H40</f>
        <v>2.4666666666666667E-2</v>
      </c>
      <c r="L40" s="192"/>
    </row>
    <row r="41" spans="1:12" ht="15.75" customHeight="1" thickBot="1" x14ac:dyDescent="0.3">
      <c r="A41" s="43" t="s">
        <v>29</v>
      </c>
      <c r="B41" s="113">
        <v>95</v>
      </c>
      <c r="C41" s="113">
        <v>59</v>
      </c>
      <c r="D41" s="138">
        <f>C41-B41</f>
        <v>-36</v>
      </c>
      <c r="E41" s="139">
        <f>D41/B41</f>
        <v>-0.37894736842105264</v>
      </c>
      <c r="F41" s="17"/>
      <c r="G41" s="39" t="s">
        <v>13</v>
      </c>
      <c r="H41" s="82">
        <v>16746</v>
      </c>
      <c r="I41" s="87">
        <v>17470</v>
      </c>
      <c r="J41" s="36">
        <f>I41-H41</f>
        <v>724</v>
      </c>
      <c r="K41" s="145">
        <f t="shared" si="14"/>
        <v>4.3234205183327365E-2</v>
      </c>
      <c r="L41" s="192"/>
    </row>
    <row r="42" spans="1:12" ht="12" customHeight="1" thickBot="1" x14ac:dyDescent="0.25">
      <c r="A42" s="183" t="s">
        <v>77</v>
      </c>
      <c r="B42" s="183"/>
      <c r="C42" s="183"/>
      <c r="D42" s="183"/>
      <c r="E42" s="183"/>
      <c r="F42" s="17"/>
      <c r="G42" s="5"/>
      <c r="H42" s="9"/>
      <c r="I42" s="9"/>
      <c r="L42" s="192"/>
    </row>
    <row r="43" spans="1:12" ht="13.5" customHeight="1" thickBot="1" x14ac:dyDescent="0.25">
      <c r="A43" s="184"/>
      <c r="B43" s="184"/>
      <c r="C43" s="184"/>
      <c r="D43" s="184"/>
      <c r="E43" s="184"/>
      <c r="F43" s="17"/>
      <c r="G43" s="197" t="s">
        <v>25</v>
      </c>
      <c r="H43" s="198"/>
      <c r="I43" s="198"/>
      <c r="J43" s="19">
        <v>2017</v>
      </c>
      <c r="K43" s="20">
        <v>2018</v>
      </c>
      <c r="L43" s="193"/>
    </row>
    <row r="44" spans="1:12" ht="12.75" customHeight="1" x14ac:dyDescent="0.25">
      <c r="A44" s="184"/>
      <c r="B44" s="184"/>
      <c r="C44" s="184"/>
      <c r="D44" s="184"/>
      <c r="E44" s="184"/>
      <c r="F44" s="27"/>
      <c r="G44" s="187" t="s">
        <v>18</v>
      </c>
      <c r="H44" s="188"/>
      <c r="I44" s="188"/>
      <c r="J44" s="30">
        <f>H38/H24</f>
        <v>6.2223130920738771E-2</v>
      </c>
      <c r="K44" s="31">
        <f>I38/I24</f>
        <v>6.9555950266429842E-2</v>
      </c>
      <c r="L44" s="146" t="s">
        <v>58</v>
      </c>
    </row>
    <row r="45" spans="1:12" ht="12.75" customHeight="1" x14ac:dyDescent="0.25">
      <c r="A45" s="184"/>
      <c r="B45" s="184"/>
      <c r="C45" s="184"/>
      <c r="D45" s="184"/>
      <c r="E45" s="184"/>
      <c r="F45" s="27"/>
      <c r="G45" s="185" t="s">
        <v>15</v>
      </c>
      <c r="H45" s="186"/>
      <c r="I45" s="186"/>
      <c r="J45" s="30">
        <f>H39/B24</f>
        <v>6.6248930972996237E-2</v>
      </c>
      <c r="K45" s="11">
        <f>I39/C24</f>
        <v>7.4763796498013679E-2</v>
      </c>
      <c r="L45" s="156"/>
    </row>
    <row r="46" spans="1:12" ht="12" customHeight="1" x14ac:dyDescent="0.25">
      <c r="A46" s="184"/>
      <c r="B46" s="184"/>
      <c r="C46" s="184"/>
      <c r="D46" s="184"/>
      <c r="E46" s="184"/>
      <c r="F46" s="28"/>
      <c r="G46" s="189" t="s">
        <v>16</v>
      </c>
      <c r="H46" s="190"/>
      <c r="I46" s="190"/>
      <c r="J46" s="30">
        <f>H40/H24</f>
        <v>0.10222858311183806</v>
      </c>
      <c r="K46" s="11">
        <f>I40/I24</f>
        <v>0.10920071047957371</v>
      </c>
      <c r="L46" s="202" t="s">
        <v>42</v>
      </c>
    </row>
    <row r="47" spans="1:12" ht="3.75" hidden="1" customHeight="1" x14ac:dyDescent="0.25">
      <c r="A47" s="184"/>
      <c r="B47" s="184"/>
      <c r="C47" s="184"/>
      <c r="D47" s="184"/>
      <c r="E47" s="184"/>
      <c r="F47" s="28"/>
      <c r="G47" s="189" t="s">
        <v>17</v>
      </c>
      <c r="H47" s="190"/>
      <c r="I47" s="190"/>
      <c r="J47" s="30">
        <f t="shared" ref="J47" si="15">H41/H27</f>
        <v>1.0901634008202592</v>
      </c>
      <c r="K47" s="11">
        <f>I41/C24</f>
        <v>0.10176264314922469</v>
      </c>
      <c r="L47" s="203"/>
    </row>
    <row r="48" spans="1:12" ht="15" customHeight="1" thickBot="1" x14ac:dyDescent="0.3">
      <c r="A48" s="184"/>
      <c r="B48" s="184"/>
      <c r="C48" s="184"/>
      <c r="D48" s="184"/>
      <c r="E48" s="184"/>
      <c r="F48" s="17"/>
      <c r="G48" s="204" t="s">
        <v>17</v>
      </c>
      <c r="H48" s="205"/>
      <c r="I48" s="205"/>
      <c r="J48" s="144">
        <f>H41/B24</f>
        <v>9.3604842901940183E-2</v>
      </c>
      <c r="K48" s="12">
        <f>I41/C24</f>
        <v>0.10176264314922469</v>
      </c>
      <c r="L48" s="203"/>
    </row>
    <row r="49" spans="1:12" x14ac:dyDescent="0.2">
      <c r="A49" s="29" t="s">
        <v>39</v>
      </c>
      <c r="L49" s="158" t="s">
        <v>80</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5:L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0" t="s">
        <v>54</v>
      </c>
      <c r="C2" s="40" t="s">
        <v>55</v>
      </c>
      <c r="E2" s="40" t="s">
        <v>56</v>
      </c>
      <c r="F2" s="40" t="s">
        <v>57</v>
      </c>
    </row>
    <row r="3" spans="1:6" x14ac:dyDescent="0.2">
      <c r="A3" t="s">
        <v>50</v>
      </c>
      <c r="B3" s="98">
        <f>IF(SUM('Sheet 1'!B4:B23)='Sheet 1'!B24,0,1)</f>
        <v>0</v>
      </c>
      <c r="C3" s="98">
        <f>IF(SUM('Sheet 1'!C4:C23)='Sheet 1'!C24,0,1)</f>
        <v>0</v>
      </c>
      <c r="D3" s="98"/>
      <c r="E3" s="98">
        <f>IF(SUM('Sheet 1'!H4:H22)='Sheet 1'!H24,0,1)</f>
        <v>0</v>
      </c>
      <c r="F3" s="98">
        <f>IF(SUM('Sheet 1'!I4:I22)='Sheet 1'!I24,0,1)</f>
        <v>1</v>
      </c>
    </row>
    <row r="4" spans="1:6" x14ac:dyDescent="0.2">
      <c r="A4" t="s">
        <v>51</v>
      </c>
      <c r="B4" s="98">
        <f>IF((SUM('Sheet 1'!B$24:B$26))=('Sheet 1'!B$27),0,1)</f>
        <v>0</v>
      </c>
      <c r="C4" s="98">
        <f>IF((SUM('Sheet 1'!C$24:C$26))=('Sheet 1'!C$27),0,1)</f>
        <v>0</v>
      </c>
      <c r="D4" s="98"/>
      <c r="E4" s="98">
        <f>IF((SUM('Sheet 1'!H$24:H$26))=('Sheet 1'!H$27),0,1)</f>
        <v>0</v>
      </c>
      <c r="F4" s="98">
        <f>IF((SUM('Sheet 1'!I$24:I$26))=('Sheet 1'!I$27),0,1)</f>
        <v>0</v>
      </c>
    </row>
    <row r="5" spans="1:6" x14ac:dyDescent="0.2">
      <c r="B5" s="98"/>
      <c r="C5" s="98"/>
      <c r="D5" s="98"/>
      <c r="E5" s="98"/>
      <c r="F5" s="98"/>
    </row>
    <row r="6" spans="1:6" x14ac:dyDescent="0.2">
      <c r="A6" t="s">
        <v>52</v>
      </c>
      <c r="B6" s="98"/>
      <c r="C6" s="98"/>
      <c r="D6" s="98"/>
      <c r="E6" s="98">
        <f>IF(SUM('Sheet 1'!B36:B41)='Sheet 1'!H24,0,1)</f>
        <v>0</v>
      </c>
      <c r="F6" s="98">
        <f>IF(SUM('Sheet 1'!C36:C41)='Sheet 1'!I24,0,1)</f>
        <v>0</v>
      </c>
    </row>
    <row r="7" spans="1:6" x14ac:dyDescent="0.2">
      <c r="B7" s="98"/>
      <c r="C7" s="98"/>
      <c r="D7" s="98"/>
      <c r="E7" s="98"/>
      <c r="F7" s="98"/>
    </row>
    <row r="8" spans="1:6" x14ac:dyDescent="0.2">
      <c r="A8" t="s">
        <v>53</v>
      </c>
      <c r="B8" s="98">
        <f>IF(SUM('Sheet 1'!H35,'Sheet 1'!H41)='Sheet 1'!B24,0,1)</f>
        <v>0</v>
      </c>
      <c r="C8" s="98">
        <f>IF(SUM('Sheet 1'!I35,'Sheet 1'!I41)='Sheet 1'!C24,0,1)</f>
        <v>0</v>
      </c>
      <c r="D8" s="98"/>
      <c r="E8" s="98">
        <f>IF(SUM('Sheet 1'!H34,'Sheet 1'!H40)='Sheet 1'!H24,0,1)</f>
        <v>0</v>
      </c>
      <c r="F8" s="98">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2019-06-03T17:14:43Z</dcterms:modified>
</cp:coreProperties>
</file>